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GitDir\Teaching\econ3391\modules\ElectricityMarkets\"/>
    </mc:Choice>
  </mc:AlternateContent>
  <xr:revisionPtr revIDLastSave="0" documentId="13_ncr:1_{F85175F2-85FB-4CBA-B810-42346B2B2DF3}" xr6:coauthVersionLast="36" xr6:coauthVersionMax="36" xr10:uidLastSave="{00000000-0000-0000-0000-000000000000}"/>
  <bookViews>
    <workbookView xWindow="0" yWindow="0" windowWidth="11115" windowHeight="12450" xr2:uid="{00000000-000D-0000-FFFF-FFFF00000000}"/>
  </bookViews>
  <sheets>
    <sheet name="Generic_LCOE_Template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C25" i="3" l="1"/>
  <c r="D25" i="3"/>
  <c r="C26" i="3"/>
  <c r="D26" i="3"/>
  <c r="C27" i="3"/>
  <c r="D27" i="3"/>
  <c r="B27" i="3"/>
  <c r="B26" i="3"/>
  <c r="B25" i="3"/>
  <c r="D8" i="3" l="1"/>
  <c r="D16" i="3" s="1"/>
  <c r="D13" i="3"/>
  <c r="D14" i="3" s="1"/>
  <c r="D15" i="3" s="1"/>
  <c r="B21" i="3"/>
  <c r="C13" i="3"/>
  <c r="C14" i="3" s="1"/>
  <c r="C15" i="3" s="1"/>
  <c r="C16" i="3"/>
  <c r="B13" i="3"/>
  <c r="B14" i="3" s="1"/>
  <c r="B15" i="3" s="1"/>
  <c r="B16" i="3"/>
  <c r="D17" i="3" l="1"/>
  <c r="D18" i="3" s="1"/>
  <c r="C17" i="3"/>
  <c r="C18" i="3" s="1"/>
  <c r="B17" i="3"/>
  <c r="B18" i="3" s="1"/>
</calcChain>
</file>

<file path=xl/sharedStrings.xml><?xml version="1.0" encoding="utf-8"?>
<sst xmlns="http://schemas.openxmlformats.org/spreadsheetml/2006/main" count="25" uniqueCount="25">
  <si>
    <t>LCOE Calculator</t>
  </si>
  <si>
    <t>Inputs</t>
  </si>
  <si>
    <t>Capex ($/kW)</t>
  </si>
  <si>
    <t>Fixed O&amp;M ($/kW-yr)</t>
  </si>
  <si>
    <t>Variable O&amp;M ($/MWh)</t>
  </si>
  <si>
    <t>Fuel ($/MWh)</t>
  </si>
  <si>
    <t>Capacity Factor (0-1)</t>
  </si>
  <si>
    <t>Lifetime (years)</t>
  </si>
  <si>
    <t>Discount rate (r)</t>
  </si>
  <si>
    <t>Calculations</t>
  </si>
  <si>
    <t>Capital Recovery Factor (CRF)</t>
  </si>
  <si>
    <t>Annualized Capex ($/kW-yr)</t>
  </si>
  <si>
    <t>Total Annual Fixed Cost ($/kW-yr)</t>
  </si>
  <si>
    <t>Annual Generation (MWh/kW-yr)</t>
  </si>
  <si>
    <t>Fixed Cost per MWh ($/MWh)</t>
  </si>
  <si>
    <t>LCOE ($/MWh)</t>
  </si>
  <si>
    <t>Wind</t>
  </si>
  <si>
    <t>To set equal</t>
  </si>
  <si>
    <t>8.39/CF + var cost gas = 32.86</t>
  </si>
  <si>
    <t>Gas General</t>
  </si>
  <si>
    <t>Gas equal</t>
  </si>
  <si>
    <t>Explaning MWh conversion</t>
  </si>
  <si>
    <t>total fixed costs per year</t>
  </si>
  <si>
    <t>Total kwh per year = hours in year * capacity factor</t>
  </si>
  <si>
    <t>Divide by 1000 to put in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</si>
</sst>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tabSelected="1" workbookViewId="0">
      <selection activeCell="B17" sqref="B17"/>
    </sheetView>
  </sheetViews>
  <sheetFormatPr defaultRowHeight="15" x14ac:dyDescent="0.25"/>
  <cols>
    <col min="1" max="1" width="34" customWidth="1"/>
  </cols>
  <sheetData>
    <row r="1" spans="1:4" ht="18.75" x14ac:dyDescent="0.3">
      <c r="A1" s="1" t="s">
        <v>0</v>
      </c>
    </row>
    <row r="3" spans="1:4" x14ac:dyDescent="0.25">
      <c r="A3" s="2" t="s">
        <v>1</v>
      </c>
      <c r="B3" t="s">
        <v>16</v>
      </c>
      <c r="C3" t="s">
        <v>19</v>
      </c>
      <c r="D3" t="s">
        <v>20</v>
      </c>
    </row>
    <row r="4" spans="1:4" x14ac:dyDescent="0.25">
      <c r="A4" t="s">
        <v>2</v>
      </c>
      <c r="B4">
        <v>1200</v>
      </c>
      <c r="C4">
        <v>900</v>
      </c>
      <c r="D4">
        <v>900</v>
      </c>
    </row>
    <row r="5" spans="1:4" x14ac:dyDescent="0.25">
      <c r="A5" t="s">
        <v>3</v>
      </c>
      <c r="B5">
        <v>30</v>
      </c>
      <c r="C5">
        <v>15</v>
      </c>
      <c r="D5">
        <v>15</v>
      </c>
    </row>
    <row r="6" spans="1:4" x14ac:dyDescent="0.25">
      <c r="A6" t="s">
        <v>4</v>
      </c>
      <c r="B6">
        <v>0</v>
      </c>
      <c r="C6">
        <v>0</v>
      </c>
      <c r="D6">
        <v>0</v>
      </c>
    </row>
    <row r="7" spans="1:4" x14ac:dyDescent="0.25">
      <c r="A7" t="s">
        <v>5</v>
      </c>
      <c r="B7">
        <v>0</v>
      </c>
      <c r="C7">
        <v>20</v>
      </c>
      <c r="D7">
        <v>20</v>
      </c>
    </row>
    <row r="8" spans="1:4" x14ac:dyDescent="0.25">
      <c r="A8" t="s">
        <v>6</v>
      </c>
      <c r="B8">
        <v>0.4</v>
      </c>
      <c r="C8">
        <v>0.1</v>
      </c>
      <c r="D8" s="3">
        <f>B21</f>
        <v>0.65238873197527281</v>
      </c>
    </row>
    <row r="9" spans="1:4" x14ac:dyDescent="0.25">
      <c r="A9" t="s">
        <v>7</v>
      </c>
      <c r="B9">
        <v>25</v>
      </c>
      <c r="C9">
        <v>30</v>
      </c>
      <c r="D9">
        <v>30</v>
      </c>
    </row>
    <row r="10" spans="1:4" x14ac:dyDescent="0.25">
      <c r="A10" t="s">
        <v>8</v>
      </c>
      <c r="B10">
        <v>0.05</v>
      </c>
      <c r="C10">
        <v>0.05</v>
      </c>
      <c r="D10">
        <v>0.05</v>
      </c>
    </row>
    <row r="12" spans="1:4" x14ac:dyDescent="0.25">
      <c r="A12" s="2" t="s">
        <v>9</v>
      </c>
    </row>
    <row r="13" spans="1:4" x14ac:dyDescent="0.25">
      <c r="A13" t="s">
        <v>10</v>
      </c>
      <c r="B13">
        <f>(B$10*(1+B$10)^B$9)/((1+B$10)^B$9-1)</f>
        <v>7.0952457299229624E-2</v>
      </c>
      <c r="C13">
        <f>(C$10*(1+C$10)^C$9)/((1+C$10)^C$9-1)</f>
        <v>6.5051435080276582E-2</v>
      </c>
      <c r="D13">
        <f>(D$10*(1+D$10)^D$9)/((1+D$10)^D$9-1)</f>
        <v>6.5051435080276582E-2</v>
      </c>
    </row>
    <row r="14" spans="1:4" x14ac:dyDescent="0.25">
      <c r="A14" t="s">
        <v>11</v>
      </c>
      <c r="B14">
        <f>B$4*B13</f>
        <v>85.142948759075551</v>
      </c>
      <c r="C14">
        <f>C$4*C13</f>
        <v>58.546291572248926</v>
      </c>
      <c r="D14">
        <f>D$4*D13</f>
        <v>58.546291572248926</v>
      </c>
    </row>
    <row r="15" spans="1:4" x14ac:dyDescent="0.25">
      <c r="A15" t="s">
        <v>12</v>
      </c>
      <c r="B15">
        <f>B14+B$5</f>
        <v>115.14294875907555</v>
      </c>
      <c r="C15">
        <f>C14+C$5</f>
        <v>73.546291572248919</v>
      </c>
      <c r="D15">
        <f>D14+D$5</f>
        <v>73.546291572248919</v>
      </c>
    </row>
    <row r="16" spans="1:4" x14ac:dyDescent="0.25">
      <c r="A16" t="s">
        <v>13</v>
      </c>
      <c r="B16">
        <f>8.76*B$8</f>
        <v>3.504</v>
      </c>
      <c r="C16">
        <f>8.76*C$8</f>
        <v>0.876</v>
      </c>
      <c r="D16">
        <f>8.76*D$8</f>
        <v>5.7149252921033895</v>
      </c>
    </row>
    <row r="17" spans="1:4" x14ac:dyDescent="0.25">
      <c r="A17" t="s">
        <v>14</v>
      </c>
      <c r="B17">
        <f>B15/B16</f>
        <v>32.860430581927957</v>
      </c>
      <c r="C17">
        <f>C15/C16</f>
        <v>83.956953849599216</v>
      </c>
      <c r="D17">
        <f>D15/D16</f>
        <v>12.869160629951132</v>
      </c>
    </row>
    <row r="18" spans="1:4" x14ac:dyDescent="0.25">
      <c r="A18" t="s">
        <v>15</v>
      </c>
      <c r="B18" s="2">
        <f>B17+B6+B7</f>
        <v>32.860430581927957</v>
      </c>
      <c r="C18" s="2">
        <f>C17+C6+C7</f>
        <v>103.95695384959922</v>
      </c>
      <c r="D18" s="2">
        <f>D17+D6+D7</f>
        <v>32.869160629951132</v>
      </c>
    </row>
    <row r="20" spans="1:4" x14ac:dyDescent="0.25">
      <c r="A20" s="2" t="s">
        <v>17</v>
      </c>
    </row>
    <row r="21" spans="1:4" x14ac:dyDescent="0.25">
      <c r="A21" t="s">
        <v>18</v>
      </c>
      <c r="B21">
        <f>8.39/(B18-C7)</f>
        <v>0.65238873197527281</v>
      </c>
    </row>
    <row r="24" spans="1:4" x14ac:dyDescent="0.25">
      <c r="A24" t="s">
        <v>21</v>
      </c>
    </row>
    <row r="25" spans="1:4" x14ac:dyDescent="0.25">
      <c r="A25" t="s">
        <v>22</v>
      </c>
      <c r="B25">
        <f>B15</f>
        <v>115.14294875907555</v>
      </c>
      <c r="C25">
        <f t="shared" ref="C25:D25" si="0">C15</f>
        <v>73.546291572248919</v>
      </c>
      <c r="D25">
        <f t="shared" si="0"/>
        <v>73.546291572248919</v>
      </c>
    </row>
    <row r="26" spans="1:4" x14ac:dyDescent="0.25">
      <c r="A26" t="s">
        <v>23</v>
      </c>
      <c r="B26">
        <f>8760*B8</f>
        <v>3504</v>
      </c>
      <c r="C26">
        <f t="shared" ref="C26:D26" si="1">8760*C8</f>
        <v>876</v>
      </c>
      <c r="D26">
        <f t="shared" si="1"/>
        <v>5714.9252921033894</v>
      </c>
    </row>
    <row r="27" spans="1:4" x14ac:dyDescent="0.25">
      <c r="A27" t="s">
        <v>24</v>
      </c>
      <c r="B27">
        <f>B26/1000</f>
        <v>3.504</v>
      </c>
      <c r="C27">
        <f t="shared" ref="C27:D27" si="2">C26/1000</f>
        <v>0.876</v>
      </c>
      <c r="D27">
        <f t="shared" si="2"/>
        <v>5.7149252921033895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Generic_LCOE_Template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Richard Sweeney</cp:lastModifiedBy>
  <dcterms:created xsi:type="dcterms:W3CDTF">2025-08-31T16:47:13Z</dcterms:created>
  <dcterms:modified xsi:type="dcterms:W3CDTF">2025-09-11T17:29:51Z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{D1A99DA0-A82C-4166-A978-975FE1535CAB}</vt:lpwstr>
  </property>
</Properties>
</file>